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state="hidden" r:id="rId2"/>
  </sheets>
  <definedNames>
    <definedName name="_xlnm.Print_Area" localSheetId="0">'Sheet1'!$A$1:$H$12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<sst xmlns="http://schemas.openxmlformats.org/spreadsheetml/2006/main" count="120" uniqueCount="76">
  <si>
    <t>2022年地方政府专项债券项目资金支出进度表</t>
  </si>
  <si>
    <t>序号</t>
  </si>
  <si>
    <t>项目名称</t>
  </si>
  <si>
    <t>责任单位</t>
  </si>
  <si>
    <t>项目资金（万元）</t>
  </si>
  <si>
    <t>资金
下达时间</t>
  </si>
  <si>
    <t>本周支出（万元）</t>
  </si>
  <si>
    <t>累计支出（万元）</t>
  </si>
  <si>
    <t>支付率</t>
  </si>
  <si>
    <t>县域农村生活污水治理工程</t>
  </si>
  <si>
    <t>市生态环境局
温县分局</t>
  </si>
  <si>
    <r>
      <t>1</t>
    </r>
    <r>
      <rPr>
        <sz val="13"/>
        <rFont val="仿宋_GB2312"/>
        <family val="3"/>
      </rPr>
      <t>月</t>
    </r>
    <r>
      <rPr>
        <sz val="13"/>
        <rFont val="Times New Roman"/>
        <family val="1"/>
      </rPr>
      <t>20</t>
    </r>
    <r>
      <rPr>
        <sz val="13"/>
        <rFont val="仿宋_GB2312"/>
        <family val="3"/>
      </rPr>
      <t>日</t>
    </r>
  </si>
  <si>
    <t>传染病房楼建设项目</t>
  </si>
  <si>
    <t>人民医院</t>
  </si>
  <si>
    <r>
      <t>4</t>
    </r>
    <r>
      <rPr>
        <sz val="13"/>
        <rFont val="仿宋_GB2312"/>
        <family val="3"/>
      </rPr>
      <t>月</t>
    </r>
    <r>
      <rPr>
        <sz val="13"/>
        <rFont val="Times New Roman"/>
        <family val="1"/>
      </rPr>
      <t>29</t>
    </r>
    <r>
      <rPr>
        <sz val="13"/>
        <rFont val="仿宋_GB2312"/>
        <family val="3"/>
      </rPr>
      <t>日</t>
    </r>
  </si>
  <si>
    <t>0</t>
  </si>
  <si>
    <t>新院区设备购置及信息化升级配套设施项目</t>
  </si>
  <si>
    <t>中医院</t>
  </si>
  <si>
    <r>
      <t>3</t>
    </r>
    <r>
      <rPr>
        <sz val="13"/>
        <rFont val="仿宋_GB2312"/>
        <family val="3"/>
      </rPr>
      <t>月</t>
    </r>
    <r>
      <rPr>
        <sz val="13"/>
        <rFont val="Times New Roman"/>
        <family val="1"/>
      </rPr>
      <t>11</t>
    </r>
    <r>
      <rPr>
        <sz val="13"/>
        <rFont val="仿宋_GB2312"/>
        <family val="3"/>
      </rPr>
      <t>日</t>
    </r>
  </si>
  <si>
    <t>医疗设备购置和信息化建设项目</t>
  </si>
  <si>
    <t>妇幼保健院</t>
  </si>
  <si>
    <r>
      <t>6</t>
    </r>
    <r>
      <rPr>
        <sz val="13"/>
        <rFont val="仿宋_GB2312"/>
        <family val="3"/>
      </rPr>
      <t>月</t>
    </r>
    <r>
      <rPr>
        <sz val="13"/>
        <rFont val="Times New Roman"/>
        <family val="1"/>
      </rPr>
      <t>14</t>
    </r>
    <r>
      <rPr>
        <sz val="13"/>
        <rFont val="仿宋_GB2312"/>
        <family val="3"/>
      </rPr>
      <t>日</t>
    </r>
  </si>
  <si>
    <r>
      <t>复合手术室、</t>
    </r>
    <r>
      <rPr>
        <sz val="13"/>
        <rFont val="Times New Roman"/>
        <family val="1"/>
      </rPr>
      <t>PCCM</t>
    </r>
    <r>
      <rPr>
        <sz val="13"/>
        <rFont val="仿宋_GB2312"/>
        <family val="3"/>
      </rPr>
      <t>及采购医疗设备建设项目</t>
    </r>
  </si>
  <si>
    <t>怀药特色农产品优势区建设项目</t>
  </si>
  <si>
    <t>农业农村局</t>
  </si>
  <si>
    <r>
      <t>7</t>
    </r>
    <r>
      <rPr>
        <sz val="13"/>
        <rFont val="仿宋_GB2312"/>
        <family val="3"/>
      </rPr>
      <t>月</t>
    </r>
    <r>
      <rPr>
        <sz val="13"/>
        <rFont val="Times New Roman"/>
        <family val="1"/>
      </rPr>
      <t>1</t>
    </r>
    <r>
      <rPr>
        <sz val="13"/>
        <rFont val="仿宋_GB2312"/>
        <family val="3"/>
      </rPr>
      <t>日</t>
    </r>
  </si>
  <si>
    <t>城乡公交一体化建设项目</t>
  </si>
  <si>
    <t>交通运输局</t>
  </si>
  <si>
    <t>综合楼建设项目</t>
  </si>
  <si>
    <t>第二人民医院</t>
  </si>
  <si>
    <r>
      <t>合</t>
    </r>
    <r>
      <rPr>
        <b/>
        <sz val="13"/>
        <rFont val="Times New Roman"/>
        <family val="1"/>
      </rPr>
      <t xml:space="preserve">  </t>
    </r>
    <r>
      <rPr>
        <b/>
        <sz val="13"/>
        <rFont val="仿宋_GB2312"/>
        <family val="3"/>
      </rPr>
      <t>计</t>
    </r>
  </si>
  <si>
    <t>12.7%</t>
  </si>
  <si>
    <t>截至12月17日政府专项债券资金支付进度表</t>
  </si>
  <si>
    <t>单位：万元</t>
  </si>
  <si>
    <t>单位</t>
  </si>
  <si>
    <t>安排金额</t>
  </si>
  <si>
    <t>本周支付</t>
  </si>
  <si>
    <t>支付进度</t>
  </si>
  <si>
    <t>占比</t>
  </si>
  <si>
    <t>剩余资金</t>
  </si>
  <si>
    <t>支出金额</t>
  </si>
  <si>
    <t>2019年专项债券</t>
  </si>
  <si>
    <t>小  计</t>
  </si>
  <si>
    <t>住建局</t>
  </si>
  <si>
    <t>太极镇棚户区改造项目（二期）</t>
  </si>
  <si>
    <t>后上作城中村改造项目</t>
  </si>
  <si>
    <t>门诊医技综合楼建设项目</t>
  </si>
  <si>
    <t>合  计</t>
  </si>
  <si>
    <t>2020年提前批第一批专项债券</t>
  </si>
  <si>
    <t>迁建项目</t>
  </si>
  <si>
    <t>整体迁建项目</t>
  </si>
  <si>
    <t>医疗设备购置及信息化建设项目</t>
  </si>
  <si>
    <t>环保局</t>
  </si>
  <si>
    <t>2020年提前批第三批专项债券</t>
  </si>
  <si>
    <t>后勤综合楼建设项目</t>
  </si>
  <si>
    <t>民政局</t>
  </si>
  <si>
    <t>养老服务中心</t>
  </si>
  <si>
    <t>集聚区</t>
  </si>
  <si>
    <t>光电产业园项目</t>
  </si>
  <si>
    <t>水利局</t>
  </si>
  <si>
    <t>城乡一体化供水工程</t>
  </si>
  <si>
    <t>2020年第四批专项债券</t>
  </si>
  <si>
    <t>县域农村生活污水治理工程项目</t>
  </si>
  <si>
    <t>交通局</t>
  </si>
  <si>
    <t>西环路生态廊道提质工程</t>
  </si>
  <si>
    <t>2020年专项债券</t>
  </si>
  <si>
    <t>2021年4月发行专项债券</t>
  </si>
  <si>
    <t>小计</t>
  </si>
  <si>
    <t>2021年5月发行专项债券</t>
  </si>
  <si>
    <t>2021年8月发行专项债券</t>
  </si>
  <si>
    <t>温县中医院中医养护院建设项目</t>
  </si>
  <si>
    <t>2021年11月发行专项债券</t>
  </si>
  <si>
    <t>保健院</t>
  </si>
  <si>
    <t>2021年专项债券</t>
  </si>
  <si>
    <t>合计</t>
  </si>
  <si>
    <t>2019—2021年度合计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</si>
</sst>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0_ "/>
    <numFmt numFmtId="179" formatCode="0.0_ "/>
  </numFmts>
  <fonts count="32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4"/>
      <name val="楷体"/>
      <family val="0"/>
    </font>
    <font>
      <sz val="13"/>
      <name val="Times New Roman"/>
      <family val="1"/>
    </font>
    <font>
      <sz val="13"/>
      <name val="仿宋_GB2312"/>
      <family val="3"/>
    </font>
    <font>
      <sz val="13"/>
      <name val="宋体"/>
      <family val="0"/>
    </font>
    <font>
      <b/>
      <sz val="13"/>
      <name val="仿宋_GB2312"/>
      <family val="3"/>
    </font>
    <font>
      <b/>
      <sz val="13"/>
      <name val="Times New Roman"/>
      <family val="1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DDEBF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30" fillId="5" borderId="1" applyNumberFormat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4" fontId="0" fillId="0" borderId="0" applyFont="0" applyFill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28" fillId="6" borderId="1" applyNumberFormat="0" applyAlignment="0" applyProtection="0"/>
    <xf numFmtId="0" fontId="15" fillId="11" borderId="0" applyNumberFormat="0" applyBorder="0" applyAlignment="0" applyProtection="0"/>
    <xf numFmtId="0" fontId="26" fillId="12" borderId="0" applyNumberFormat="0" applyBorder="0" applyAlignment="0" applyProtection="0"/>
    <xf numFmtId="0" fontId="14" fillId="13" borderId="0" applyNumberFormat="0" applyBorder="0" applyAlignment="0" applyProtection="0"/>
    <xf numFmtId="0" fontId="27" fillId="14" borderId="0" applyNumberFormat="0" applyBorder="0" applyAlignment="0" applyProtection="0"/>
    <xf numFmtId="0" fontId="14" fillId="15" borderId="0" applyNumberFormat="0" applyBorder="0" applyAlignment="0" applyProtection="0"/>
    <xf numFmtId="0" fontId="24" fillId="0" borderId="2" applyNumberFormat="0" applyFill="0" applyAlignment="0" applyProtection="0"/>
    <xf numFmtId="0" fontId="25" fillId="16" borderId="0" applyNumberFormat="0" applyBorder="0" applyAlignment="0" applyProtection="0"/>
    <xf numFmtId="0" fontId="29" fillId="7" borderId="3" applyNumberFormat="0" applyAlignment="0" applyProtection="0"/>
    <xf numFmtId="0" fontId="18" fillId="6" borderId="4" applyNumberFormat="0" applyAlignment="0" applyProtection="0"/>
    <xf numFmtId="0" fontId="23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12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0" fillId="3" borderId="6" applyNumberFormat="0" applyFont="0" applyAlignment="0" applyProtection="0"/>
    <xf numFmtId="0" fontId="14" fillId="14" borderId="0" applyNumberFormat="0" applyBorder="0" applyAlignment="0" applyProtection="0"/>
    <xf numFmtId="0" fontId="15" fillId="17" borderId="0" applyNumberFormat="0" applyBorder="0" applyAlignment="0" applyProtection="0"/>
    <xf numFmtId="0" fontId="14" fillId="2" borderId="0" applyNumberFormat="0" applyBorder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14" fillId="13" borderId="0" applyNumberFormat="0" applyBorder="0" applyAlignment="0" applyProtection="0"/>
    <xf numFmtId="0" fontId="21" fillId="0" borderId="7" applyNumberFormat="0" applyFill="0" applyAlignment="0" applyProtection="0"/>
    <xf numFmtId="0" fontId="15" fillId="18" borderId="0" applyNumberFormat="0" applyBorder="0" applyAlignment="0" applyProtection="0"/>
    <xf numFmtId="0" fontId="14" fillId="13" borderId="0" applyNumberFormat="0" applyBorder="0" applyAlignment="0" applyProtection="0"/>
    <xf numFmtId="0" fontId="13" fillId="0" borderId="8" applyNumberFormat="0" applyFill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indent="3"/>
    </xf>
    <xf numFmtId="0" fontId="0" fillId="15" borderId="0" xfId="0" applyFill="1" applyAlignment="1">
      <alignment horizontal="center" vertical="center" indent="3"/>
    </xf>
    <xf numFmtId="0" fontId="0" fillId="15" borderId="9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19" borderId="9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2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15" borderId="9" xfId="0" applyNumberFormat="1" applyFill="1" applyBorder="1" applyAlignment="1">
      <alignment horizontal="center" vertical="center"/>
    </xf>
    <xf numFmtId="177" fontId="0" fillId="15" borderId="9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6" fontId="0" fillId="19" borderId="9" xfId="0" applyNumberFormat="1" applyFill="1" applyBorder="1" applyAlignment="1">
      <alignment horizontal="center" vertical="center"/>
    </xf>
    <xf numFmtId="177" fontId="0" fillId="19" borderId="9" xfId="0" applyNumberFormat="1" applyFill="1" applyBorder="1" applyAlignment="1">
      <alignment horizontal="center" vertical="center"/>
    </xf>
    <xf numFmtId="176" fontId="0" fillId="15" borderId="18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0" fontId="0" fillId="15" borderId="9" xfId="0" applyNumberFormat="1" applyFill="1" applyBorder="1" applyAlignment="1">
      <alignment horizontal="center" vertical="center"/>
    </xf>
    <xf numFmtId="10" fontId="0" fillId="19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22" borderId="9" xfId="0" applyNumberFormat="1" applyFill="1" applyBorder="1" applyAlignment="1">
      <alignment horizontal="center" vertical="center"/>
    </xf>
    <xf numFmtId="178" fontId="0" fillId="21" borderId="9" xfId="0" applyNumberFormat="1" applyFill="1" applyBorder="1" applyAlignment="1">
      <alignment horizontal="center" vertical="center"/>
    </xf>
    <xf numFmtId="177" fontId="0" fillId="21" borderId="9" xfId="0" applyNumberFormat="1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1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/>
    </xf>
    <xf numFmtId="179" fontId="8" fillId="0" borderId="19" xfId="0" applyNumberFormat="1" applyFont="1" applyFill="1" applyBorder="1" applyAlignment="1">
      <alignment horizontal="center" vertical="center"/>
    </xf>
    <xf numFmtId="176" fontId="8" fillId="0" borderId="19" xfId="0" applyNumberFormat="1" applyFont="1" applyFill="1" applyBorder="1" applyAlignment="1">
      <alignment horizontal="center" vertical="center"/>
    </xf>
    <xf numFmtId="10" fontId="8" fillId="0" borderId="1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178" fontId="8" fillId="0" borderId="9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showZeros="0" tabSelected="1" zoomScale="80" zoomScaleNormal="80" zoomScaleSheetLayoutView="100" workbookViewId="0" topLeftCell="A1">
      <pane ySplit="3" topLeftCell="A4" activePane="bottomLeft" state="frozen"/>
      <selection pane="bottomLeft" activeCell="F9" sqref="F9"/>
    </sheetView>
  </sheetViews>
  <sheetFormatPr defaultColWidth="9.00390625" defaultRowHeight="14.25"/>
  <cols>
    <col min="1" max="1" width="6.25390625" style="54" customWidth="1"/>
    <col min="2" max="2" width="34.125" style="54" customWidth="1"/>
    <col min="3" max="3" width="16.00390625" style="54" customWidth="1"/>
    <col min="4" max="4" width="12.25390625" style="54" customWidth="1"/>
    <col min="5" max="5" width="16.25390625" style="54" customWidth="1"/>
    <col min="6" max="6" width="12.125" style="55" customWidth="1"/>
    <col min="7" max="7" width="13.00390625" style="55" customWidth="1"/>
    <col min="8" max="8" width="10.125" style="54" customWidth="1"/>
    <col min="9" max="9" width="19.375" style="54" customWidth="1"/>
    <col min="10" max="10" width="16.25390625" style="54" customWidth="1"/>
    <col min="11" max="11" width="13.125" style="54" customWidth="1"/>
    <col min="12" max="13" width="11.50390625" style="54" customWidth="1"/>
    <col min="14" max="16384" width="9.00390625" style="54" customWidth="1"/>
  </cols>
  <sheetData>
    <row r="1" spans="1:8" s="51" customFormat="1" ht="42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1:11" s="52" customFormat="1" ht="24" customHeight="1">
      <c r="A2" s="57">
        <v>44794</v>
      </c>
      <c r="B2" s="58"/>
      <c r="C2" s="58"/>
      <c r="D2" s="58"/>
      <c r="E2" s="58"/>
      <c r="F2" s="58"/>
      <c r="G2" s="58"/>
      <c r="H2" s="58"/>
      <c r="J2" s="91"/>
      <c r="K2" s="91"/>
    </row>
    <row r="3" spans="1:11" s="53" customFormat="1" ht="45.75" customHeight="1">
      <c r="A3" s="59" t="s">
        <v>1</v>
      </c>
      <c r="B3" s="60" t="s">
        <v>2</v>
      </c>
      <c r="C3" s="60" t="s">
        <v>3</v>
      </c>
      <c r="D3" s="61" t="s">
        <v>4</v>
      </c>
      <c r="E3" s="61" t="s">
        <v>5</v>
      </c>
      <c r="F3" s="78" t="s">
        <v>6</v>
      </c>
      <c r="G3" s="78" t="s">
        <v>7</v>
      </c>
      <c r="H3" s="60" t="s">
        <v>8</v>
      </c>
      <c r="J3" s="92"/>
      <c r="K3" s="93"/>
    </row>
    <row r="4" spans="1:11" ht="37.5" customHeight="1">
      <c r="A4" s="62">
        <v>1</v>
      </c>
      <c r="B4" s="63" t="s">
        <v>9</v>
      </c>
      <c r="C4" s="64" t="s">
        <v>10</v>
      </c>
      <c r="D4" s="65">
        <v>1200</v>
      </c>
      <c r="E4" s="79" t="s">
        <v>11</v>
      </c>
      <c r="F4" s="80">
        <v>271.81</v>
      </c>
      <c r="G4" s="81">
        <v>800.62</v>
      </c>
      <c r="H4" s="82">
        <f>G4/D4</f>
        <v>0.6671833333333334</v>
      </c>
      <c r="J4" s="94"/>
      <c r="K4" s="95"/>
    </row>
    <row r="5" spans="1:11" ht="37.5" customHeight="1">
      <c r="A5" s="66">
        <v>2</v>
      </c>
      <c r="B5" s="67" t="s">
        <v>12</v>
      </c>
      <c r="C5" s="68" t="s">
        <v>13</v>
      </c>
      <c r="D5" s="69">
        <v>1700</v>
      </c>
      <c r="E5" s="83" t="s">
        <v>14</v>
      </c>
      <c r="F5" s="84" t="s">
        <v>15</v>
      </c>
      <c r="G5" s="85">
        <v>1118.92</v>
      </c>
      <c r="H5" s="86">
        <f>G5/D5</f>
        <v>0.6581882352941177</v>
      </c>
      <c r="J5" s="96"/>
      <c r="K5" s="95"/>
    </row>
    <row r="6" spans="1:11" ht="48" customHeight="1">
      <c r="A6" s="66">
        <v>3</v>
      </c>
      <c r="B6" s="70" t="s">
        <v>16</v>
      </c>
      <c r="C6" s="71" t="s">
        <v>17</v>
      </c>
      <c r="D6" s="69">
        <v>3600</v>
      </c>
      <c r="E6" s="83" t="s">
        <v>18</v>
      </c>
      <c r="F6" s="87">
        <v>579.9</v>
      </c>
      <c r="G6" s="88">
        <v>2151.8</v>
      </c>
      <c r="H6" s="86">
        <f>G6/D6</f>
        <v>0.5977222222222223</v>
      </c>
      <c r="J6" s="97"/>
      <c r="K6" s="95"/>
    </row>
    <row r="7" spans="1:11" ht="37.5" customHeight="1">
      <c r="A7" s="66">
        <v>4</v>
      </c>
      <c r="B7" s="72" t="s">
        <v>19</v>
      </c>
      <c r="C7" s="71" t="s">
        <v>20</v>
      </c>
      <c r="D7" s="69">
        <v>600</v>
      </c>
      <c r="E7" s="83" t="s">
        <v>21</v>
      </c>
      <c r="F7" s="87">
        <v>117.54</v>
      </c>
      <c r="G7" s="85">
        <v>326.9388</v>
      </c>
      <c r="H7" s="86">
        <f>G7/D7</f>
        <v>0.544898</v>
      </c>
      <c r="J7" s="97"/>
      <c r="K7" s="95"/>
    </row>
    <row r="8" spans="1:11" ht="45.75" customHeight="1">
      <c r="A8" s="66">
        <v>5</v>
      </c>
      <c r="B8" s="70" t="s">
        <v>22</v>
      </c>
      <c r="C8" s="68" t="s">
        <v>13</v>
      </c>
      <c r="D8" s="69">
        <v>2500</v>
      </c>
      <c r="E8" s="83" t="s">
        <v>14</v>
      </c>
      <c r="F8" s="87">
        <v>72.98</v>
      </c>
      <c r="G8" s="87">
        <v>428.86</v>
      </c>
      <c r="H8" s="86">
        <f>G8/D8</f>
        <v>0.171544</v>
      </c>
      <c r="J8" s="98"/>
      <c r="K8" s="95"/>
    </row>
    <row r="9" spans="1:11" ht="37.5" customHeight="1">
      <c r="A9" s="66">
        <v>6</v>
      </c>
      <c r="B9" s="70" t="s">
        <v>23</v>
      </c>
      <c r="C9" s="68" t="s">
        <v>24</v>
      </c>
      <c r="D9" s="69">
        <v>15000</v>
      </c>
      <c r="E9" s="83" t="s">
        <v>25</v>
      </c>
      <c r="F9" s="84" t="s">
        <v>15</v>
      </c>
      <c r="G9" s="84" t="s">
        <v>15</v>
      </c>
      <c r="H9" s="84" t="s">
        <v>15</v>
      </c>
      <c r="J9" s="96"/>
      <c r="K9" s="95"/>
    </row>
    <row r="10" spans="1:11" ht="37.5" customHeight="1">
      <c r="A10" s="66">
        <v>7</v>
      </c>
      <c r="B10" s="70" t="s">
        <v>26</v>
      </c>
      <c r="C10" s="68" t="s">
        <v>27</v>
      </c>
      <c r="D10" s="69">
        <v>11600</v>
      </c>
      <c r="E10" s="83" t="s">
        <v>25</v>
      </c>
      <c r="F10" s="84" t="s">
        <v>15</v>
      </c>
      <c r="G10" s="84" t="s">
        <v>15</v>
      </c>
      <c r="H10" s="84" t="s">
        <v>15</v>
      </c>
      <c r="J10" s="96"/>
      <c r="K10" s="95"/>
    </row>
    <row r="11" spans="1:11" ht="37.5" customHeight="1">
      <c r="A11" s="66">
        <v>8</v>
      </c>
      <c r="B11" s="73" t="s">
        <v>28</v>
      </c>
      <c r="C11" s="74" t="s">
        <v>29</v>
      </c>
      <c r="D11" s="69">
        <v>1800</v>
      </c>
      <c r="E11" s="83" t="s">
        <v>25</v>
      </c>
      <c r="F11" s="84" t="s">
        <v>15</v>
      </c>
      <c r="G11" s="84" t="s">
        <v>15</v>
      </c>
      <c r="H11" s="84" t="s">
        <v>15</v>
      </c>
      <c r="I11" s="54">
        <v>0</v>
      </c>
      <c r="J11" s="94"/>
      <c r="K11" s="95"/>
    </row>
    <row r="12" spans="1:11" ht="34.5" customHeight="1">
      <c r="A12" s="75"/>
      <c r="B12" s="76" t="s">
        <v>30</v>
      </c>
      <c r="C12" s="77"/>
      <c r="D12" s="77">
        <v>38000</v>
      </c>
      <c r="E12" s="77"/>
      <c r="F12" s="89">
        <f>SUM(F4:F11)</f>
        <v>1042.23</v>
      </c>
      <c r="G12" s="89">
        <f>SUM(G4:G11)</f>
        <v>4827.1388</v>
      </c>
      <c r="H12" s="90" t="s">
        <v>31</v>
      </c>
      <c r="J12" s="95"/>
      <c r="K12" s="95"/>
    </row>
    <row r="13" spans="10:11" ht="24" customHeight="1">
      <c r="J13" s="95"/>
      <c r="K13" s="95"/>
    </row>
    <row r="14" spans="10:11" ht="15.75">
      <c r="J14" s="95"/>
      <c r="K14" s="95"/>
    </row>
  </sheetData>
  <sheetProtection/>
  <mergeCells count="3">
    <mergeCell ref="A1:H1"/>
    <mergeCell ref="A2:H2"/>
    <mergeCell ref="B12:C12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 differentFirst="1" scaleWithDoc="0" alignWithMargins="0">
    <firstHeader>&amp;L&amp;"黑体"&amp;16附件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SheetLayoutView="100" workbookViewId="0" topLeftCell="A1">
      <selection activeCell="J6" sqref="J6"/>
    </sheetView>
  </sheetViews>
  <sheetFormatPr defaultColWidth="9.00390625" defaultRowHeight="14.25"/>
  <cols>
    <col min="1" max="1" width="8.625" style="0" customWidth="1"/>
    <col min="2" max="2" width="14.125" style="0" customWidth="1"/>
    <col min="3" max="3" width="31.75390625" style="0" customWidth="1"/>
    <col min="4" max="4" width="11.75390625" style="0" customWidth="1"/>
    <col min="5" max="6" width="11.75390625" style="2" customWidth="1"/>
    <col min="7" max="7" width="11.75390625" style="0" customWidth="1"/>
    <col min="8" max="8" width="16.75390625" style="0" hidden="1" customWidth="1"/>
    <col min="9" max="9" width="12.625" style="0" bestFit="1" customWidth="1"/>
    <col min="10" max="10" width="11.50390625" style="0" bestFit="1" customWidth="1"/>
    <col min="11" max="12" width="9.00390625" style="0" hidden="1" customWidth="1"/>
    <col min="13" max="13" width="12.625" style="0" hidden="1" customWidth="1"/>
  </cols>
  <sheetData>
    <row r="1" spans="1:7" ht="37.5" customHeight="1">
      <c r="A1" s="3" t="s">
        <v>32</v>
      </c>
      <c r="B1" s="3"/>
      <c r="C1" s="3"/>
      <c r="D1" s="3"/>
      <c r="E1" s="29"/>
      <c r="F1" s="29"/>
      <c r="G1" s="3"/>
    </row>
    <row r="2" ht="21" customHeight="1">
      <c r="G2" s="30" t="s">
        <v>33</v>
      </c>
    </row>
    <row r="3" spans="1:13" ht="36.75" customHeight="1">
      <c r="A3" s="4"/>
      <c r="B3" s="5" t="s">
        <v>34</v>
      </c>
      <c r="C3" s="6" t="s">
        <v>2</v>
      </c>
      <c r="D3" s="6" t="s">
        <v>35</v>
      </c>
      <c r="E3" s="31" t="s">
        <v>36</v>
      </c>
      <c r="F3" s="32" t="s">
        <v>37</v>
      </c>
      <c r="G3" s="6" t="s">
        <v>38</v>
      </c>
      <c r="H3" t="s">
        <v>39</v>
      </c>
      <c r="K3" t="s">
        <v>35</v>
      </c>
      <c r="L3" t="s">
        <v>40</v>
      </c>
      <c r="M3" t="s">
        <v>38</v>
      </c>
    </row>
    <row r="4" spans="1:13" ht="36.75" customHeight="1">
      <c r="A4" s="7" t="s">
        <v>41</v>
      </c>
      <c r="B4" s="8" t="s">
        <v>42</v>
      </c>
      <c r="C4" s="9"/>
      <c r="D4" s="10">
        <f aca="true" t="shared" si="0" ref="D4:F4">SUM(D5:D7)</f>
        <v>20000</v>
      </c>
      <c r="E4" s="33">
        <f t="shared" si="0"/>
        <v>0</v>
      </c>
      <c r="F4" s="33">
        <f t="shared" si="0"/>
        <v>19661.659065</v>
      </c>
      <c r="G4" s="34">
        <f aca="true" t="shared" si="1" ref="G4:G37">F4/D4</f>
        <v>0.98308295325</v>
      </c>
      <c r="K4" s="14">
        <v>7300</v>
      </c>
      <c r="L4" s="49">
        <v>5142</v>
      </c>
      <c r="M4" s="50">
        <f aca="true" t="shared" si="2" ref="M4:M7">L4/K4</f>
        <v>0.7043835616438356</v>
      </c>
    </row>
    <row r="5" spans="1:13" ht="36.75" customHeight="1">
      <c r="A5" s="7"/>
      <c r="B5" s="5" t="s">
        <v>43</v>
      </c>
      <c r="C5" s="11" t="s">
        <v>44</v>
      </c>
      <c r="D5" s="6">
        <v>11000</v>
      </c>
      <c r="E5" s="35"/>
      <c r="F5" s="35">
        <v>11000</v>
      </c>
      <c r="G5" s="36">
        <f t="shared" si="1"/>
        <v>1</v>
      </c>
      <c r="H5">
        <f aca="true" t="shared" si="3" ref="H5:H33">D5-F5</f>
        <v>0</v>
      </c>
      <c r="K5" s="14">
        <v>6600</v>
      </c>
      <c r="L5" s="49">
        <v>6556.66</v>
      </c>
      <c r="M5" s="50">
        <f t="shared" si="2"/>
        <v>0.9934333333333333</v>
      </c>
    </row>
    <row r="6" spans="1:13" ht="36.75" customHeight="1">
      <c r="A6" s="7"/>
      <c r="B6" s="5"/>
      <c r="C6" s="11" t="s">
        <v>45</v>
      </c>
      <c r="D6" s="6">
        <v>7000</v>
      </c>
      <c r="E6" s="35"/>
      <c r="F6" s="35">
        <v>7000</v>
      </c>
      <c r="G6" s="36">
        <f t="shared" si="1"/>
        <v>1</v>
      </c>
      <c r="H6">
        <f t="shared" si="3"/>
        <v>0</v>
      </c>
      <c r="K6" s="18">
        <v>2900</v>
      </c>
      <c r="L6" s="49">
        <v>2326</v>
      </c>
      <c r="M6" s="50">
        <f t="shared" si="2"/>
        <v>0.8020689655172414</v>
      </c>
    </row>
    <row r="7" spans="1:13" ht="36.75" customHeight="1">
      <c r="A7" s="7"/>
      <c r="B7" s="5" t="s">
        <v>13</v>
      </c>
      <c r="C7" s="11" t="s">
        <v>46</v>
      </c>
      <c r="D7" s="6">
        <v>2000</v>
      </c>
      <c r="E7" s="35"/>
      <c r="F7" s="35">
        <f>1291.028469+33.3266+75.8+17.8301+75.6153+12.627+79.598896+30.0327+45.8</f>
        <v>1661.6590649999998</v>
      </c>
      <c r="G7" s="36">
        <f t="shared" si="1"/>
        <v>0.8308295324999999</v>
      </c>
      <c r="H7">
        <f t="shared" si="3"/>
        <v>338.3409350000002</v>
      </c>
      <c r="K7" s="18">
        <v>2400</v>
      </c>
      <c r="L7" s="49">
        <v>1802.4</v>
      </c>
      <c r="M7" s="50">
        <f t="shared" si="2"/>
        <v>0.751</v>
      </c>
    </row>
    <row r="8" spans="1:13" ht="36.75" customHeight="1">
      <c r="A8" s="12" t="s">
        <v>41</v>
      </c>
      <c r="B8" s="13" t="s">
        <v>47</v>
      </c>
      <c r="C8" s="13"/>
      <c r="D8" s="13">
        <f aca="true" t="shared" si="4" ref="D8:F8">SUM(D4)</f>
        <v>20000</v>
      </c>
      <c r="E8" s="37">
        <f t="shared" si="4"/>
        <v>0</v>
      </c>
      <c r="F8" s="37">
        <f t="shared" si="4"/>
        <v>19661.659065</v>
      </c>
      <c r="G8" s="38">
        <f t="shared" si="1"/>
        <v>0.98308295325</v>
      </c>
      <c r="H8">
        <f t="shared" si="3"/>
        <v>338.3409350000002</v>
      </c>
      <c r="K8" s="18"/>
      <c r="L8" s="49"/>
      <c r="M8" s="50"/>
    </row>
    <row r="9" spans="1:13" ht="36.75" customHeight="1">
      <c r="A9" s="7" t="s">
        <v>48</v>
      </c>
      <c r="B9" s="8" t="s">
        <v>42</v>
      </c>
      <c r="C9" s="9"/>
      <c r="D9" s="10">
        <f aca="true" t="shared" si="5" ref="D9:F9">SUM(D10:D13)</f>
        <v>19200</v>
      </c>
      <c r="E9" s="33">
        <f t="shared" si="5"/>
        <v>13.938</v>
      </c>
      <c r="F9" s="39">
        <f t="shared" si="5"/>
        <v>16350.658242000001</v>
      </c>
      <c r="G9" s="34">
        <f t="shared" si="1"/>
        <v>0.8515967834375001</v>
      </c>
      <c r="H9">
        <f t="shared" si="3"/>
        <v>2849.3417579999987</v>
      </c>
      <c r="K9" s="14">
        <v>1200</v>
      </c>
      <c r="L9" s="49">
        <v>460</v>
      </c>
      <c r="M9" s="50">
        <f aca="true" t="shared" si="6" ref="M9:M16">L9/K9</f>
        <v>0.38333333333333336</v>
      </c>
    </row>
    <row r="10" spans="1:13" ht="36.75" customHeight="1">
      <c r="A10" s="7"/>
      <c r="B10" s="5" t="s">
        <v>20</v>
      </c>
      <c r="C10" s="4" t="s">
        <v>49</v>
      </c>
      <c r="D10" s="14">
        <v>7300</v>
      </c>
      <c r="E10" s="40">
        <v>13.938</v>
      </c>
      <c r="F10" s="40">
        <f>5392.64+5.18+43.521746-14.375+93.22+1.679+13.938</f>
        <v>5535.803746000001</v>
      </c>
      <c r="G10" s="36">
        <f t="shared" si="1"/>
        <v>0.7583292802739728</v>
      </c>
      <c r="H10">
        <f t="shared" si="3"/>
        <v>1764.1962539999986</v>
      </c>
      <c r="K10" s="14">
        <v>4000</v>
      </c>
      <c r="L10" s="49">
        <v>34.04</v>
      </c>
      <c r="M10" s="50">
        <f t="shared" si="6"/>
        <v>0.00851</v>
      </c>
    </row>
    <row r="11" spans="1:13" ht="36.75" customHeight="1">
      <c r="A11" s="7"/>
      <c r="B11" s="5" t="s">
        <v>17</v>
      </c>
      <c r="C11" s="4" t="s">
        <v>50</v>
      </c>
      <c r="D11" s="14">
        <v>6600</v>
      </c>
      <c r="E11" s="40"/>
      <c r="F11" s="40">
        <f>6556.66</f>
        <v>6556.66</v>
      </c>
      <c r="G11" s="36">
        <f t="shared" si="1"/>
        <v>0.9934333333333333</v>
      </c>
      <c r="H11">
        <f t="shared" si="3"/>
        <v>43.340000000000146</v>
      </c>
      <c r="K11" s="18">
        <v>6000</v>
      </c>
      <c r="L11" s="49">
        <v>101</v>
      </c>
      <c r="M11" s="50">
        <f t="shared" si="6"/>
        <v>0.016833333333333332</v>
      </c>
    </row>
    <row r="12" spans="1:15" s="1" customFormat="1" ht="36.75" customHeight="1">
      <c r="A12" s="15"/>
      <c r="B12" s="16" t="s">
        <v>13</v>
      </c>
      <c r="C12" s="17" t="s">
        <v>51</v>
      </c>
      <c r="D12" s="18">
        <v>2900</v>
      </c>
      <c r="E12" s="40"/>
      <c r="F12" s="40">
        <f>2430.594496+25.2</f>
        <v>2455.794496</v>
      </c>
      <c r="G12" s="41">
        <f t="shared" si="1"/>
        <v>0.846825688275862</v>
      </c>
      <c r="H12">
        <f t="shared" si="3"/>
        <v>444.205504</v>
      </c>
      <c r="I12"/>
      <c r="J12"/>
      <c r="K12" s="18">
        <v>1800</v>
      </c>
      <c r="L12" s="49">
        <v>0</v>
      </c>
      <c r="M12" s="50">
        <f t="shared" si="6"/>
        <v>0</v>
      </c>
      <c r="N12"/>
      <c r="O12"/>
    </row>
    <row r="13" spans="1:15" s="1" customFormat="1" ht="36.75" customHeight="1">
      <c r="A13" s="15"/>
      <c r="B13" s="16" t="s">
        <v>52</v>
      </c>
      <c r="C13" s="17" t="s">
        <v>9</v>
      </c>
      <c r="D13" s="18">
        <v>2400</v>
      </c>
      <c r="E13" s="40"/>
      <c r="F13" s="40">
        <v>1802.4</v>
      </c>
      <c r="G13" s="41">
        <f t="shared" si="1"/>
        <v>0.751</v>
      </c>
      <c r="H13">
        <f t="shared" si="3"/>
        <v>597.5999999999999</v>
      </c>
      <c r="I13"/>
      <c r="J13"/>
      <c r="K13" s="18">
        <v>11000</v>
      </c>
      <c r="L13" s="49">
        <v>3700</v>
      </c>
      <c r="M13" s="50">
        <f t="shared" si="6"/>
        <v>0.33636363636363636</v>
      </c>
      <c r="N13"/>
      <c r="O13"/>
    </row>
    <row r="14" spans="1:13" ht="36.75" customHeight="1">
      <c r="A14" s="7" t="s">
        <v>53</v>
      </c>
      <c r="B14" s="8" t="s">
        <v>42</v>
      </c>
      <c r="C14" s="9"/>
      <c r="D14" s="10">
        <f aca="true" t="shared" si="7" ref="D14:F14">SUM(D15:D19)</f>
        <v>24000</v>
      </c>
      <c r="E14" s="39">
        <f t="shared" si="7"/>
        <v>0</v>
      </c>
      <c r="F14" s="39">
        <f t="shared" si="7"/>
        <v>6702.1081</v>
      </c>
      <c r="G14" s="42">
        <f t="shared" si="1"/>
        <v>0.2792545041666667</v>
      </c>
      <c r="H14">
        <f t="shared" si="3"/>
        <v>17297.8919</v>
      </c>
      <c r="K14" s="14">
        <v>3600</v>
      </c>
      <c r="L14" s="49">
        <v>0</v>
      </c>
      <c r="M14" s="50">
        <f t="shared" si="6"/>
        <v>0</v>
      </c>
    </row>
    <row r="15" spans="1:13" ht="36.75" customHeight="1">
      <c r="A15" s="7"/>
      <c r="B15" s="5" t="s">
        <v>17</v>
      </c>
      <c r="C15" s="4" t="s">
        <v>54</v>
      </c>
      <c r="D15" s="14">
        <v>1200</v>
      </c>
      <c r="E15" s="40"/>
      <c r="F15" s="40">
        <v>899.95</v>
      </c>
      <c r="G15" s="36">
        <f t="shared" si="1"/>
        <v>0.7499583333333334</v>
      </c>
      <c r="H15">
        <f t="shared" si="3"/>
        <v>300.04999999999995</v>
      </c>
      <c r="K15" s="14">
        <v>8900</v>
      </c>
      <c r="L15" s="49">
        <v>8900</v>
      </c>
      <c r="M15" s="50">
        <f t="shared" si="6"/>
        <v>1</v>
      </c>
    </row>
    <row r="16" spans="1:13" ht="36.75" customHeight="1">
      <c r="A16" s="7"/>
      <c r="B16" s="5" t="s">
        <v>55</v>
      </c>
      <c r="C16" s="4" t="s">
        <v>56</v>
      </c>
      <c r="D16" s="14">
        <v>4000</v>
      </c>
      <c r="E16" s="40"/>
      <c r="F16" s="40">
        <v>34.04</v>
      </c>
      <c r="G16" s="36">
        <f t="shared" si="1"/>
        <v>0.00851</v>
      </c>
      <c r="H16">
        <f t="shared" si="3"/>
        <v>3965.96</v>
      </c>
      <c r="K16">
        <f>SUM(K4:K15)</f>
        <v>55700</v>
      </c>
      <c r="L16">
        <f>SUM(L4:L15)</f>
        <v>29022.1</v>
      </c>
      <c r="M16" s="50">
        <f t="shared" si="6"/>
        <v>0.5210430879712746</v>
      </c>
    </row>
    <row r="17" spans="1:15" s="1" customFormat="1" ht="36.75" customHeight="1">
      <c r="A17" s="15"/>
      <c r="B17" s="16" t="s">
        <v>29</v>
      </c>
      <c r="C17" s="17" t="s">
        <v>28</v>
      </c>
      <c r="D17" s="18">
        <v>6000</v>
      </c>
      <c r="E17" s="40"/>
      <c r="F17" s="40">
        <v>134.8</v>
      </c>
      <c r="G17" s="41">
        <f t="shared" si="1"/>
        <v>0.02246666666666667</v>
      </c>
      <c r="H17">
        <f t="shared" si="3"/>
        <v>5865.2</v>
      </c>
      <c r="I17"/>
      <c r="J17"/>
      <c r="K17"/>
      <c r="L17"/>
      <c r="M17"/>
      <c r="N17"/>
      <c r="O17"/>
    </row>
    <row r="18" spans="1:15" s="1" customFormat="1" ht="36.75" customHeight="1">
      <c r="A18" s="15"/>
      <c r="B18" s="16" t="s">
        <v>57</v>
      </c>
      <c r="C18" s="17" t="s">
        <v>58</v>
      </c>
      <c r="D18" s="18">
        <v>1800</v>
      </c>
      <c r="E18" s="40"/>
      <c r="F18" s="40">
        <v>0</v>
      </c>
      <c r="G18" s="41">
        <f t="shared" si="1"/>
        <v>0</v>
      </c>
      <c r="H18">
        <f t="shared" si="3"/>
        <v>1800</v>
      </c>
      <c r="I18"/>
      <c r="J18"/>
      <c r="K18"/>
      <c r="L18"/>
      <c r="M18"/>
      <c r="N18"/>
      <c r="O18"/>
    </row>
    <row r="19" spans="1:15" s="1" customFormat="1" ht="36.75" customHeight="1">
      <c r="A19" s="15"/>
      <c r="B19" s="16" t="s">
        <v>59</v>
      </c>
      <c r="C19" s="17" t="s">
        <v>60</v>
      </c>
      <c r="D19" s="18">
        <v>11000</v>
      </c>
      <c r="E19" s="40"/>
      <c r="F19" s="40">
        <f>3700+1933.3181</f>
        <v>5633.3181</v>
      </c>
      <c r="G19" s="41">
        <f t="shared" si="1"/>
        <v>0.5121198272727273</v>
      </c>
      <c r="H19">
        <f t="shared" si="3"/>
        <v>5366.6819</v>
      </c>
      <c r="I19"/>
      <c r="J19"/>
      <c r="K19"/>
      <c r="L19"/>
      <c r="M19"/>
      <c r="N19"/>
      <c r="O19"/>
    </row>
    <row r="20" spans="1:8" ht="36.75" customHeight="1">
      <c r="A20" s="7" t="s">
        <v>61</v>
      </c>
      <c r="B20" s="8" t="s">
        <v>42</v>
      </c>
      <c r="C20" s="9"/>
      <c r="D20" s="10">
        <f aca="true" t="shared" si="8" ref="D20:F20">SUM(D21:D22)</f>
        <v>12500</v>
      </c>
      <c r="E20" s="39">
        <f t="shared" si="8"/>
        <v>0</v>
      </c>
      <c r="F20" s="39">
        <f t="shared" si="8"/>
        <v>10075</v>
      </c>
      <c r="G20" s="34">
        <f t="shared" si="1"/>
        <v>0.806</v>
      </c>
      <c r="H20">
        <f t="shared" si="3"/>
        <v>2425</v>
      </c>
    </row>
    <row r="21" spans="1:8" ht="36.75" customHeight="1">
      <c r="A21" s="7"/>
      <c r="B21" s="16" t="s">
        <v>52</v>
      </c>
      <c r="C21" s="17" t="s">
        <v>62</v>
      </c>
      <c r="D21" s="14">
        <v>3600</v>
      </c>
      <c r="E21" s="40"/>
      <c r="F21" s="40">
        <v>1175</v>
      </c>
      <c r="G21" s="36">
        <f t="shared" si="1"/>
        <v>0.3263888888888889</v>
      </c>
      <c r="H21">
        <f t="shared" si="3"/>
        <v>2425</v>
      </c>
    </row>
    <row r="22" spans="1:8" ht="34.5" customHeight="1">
      <c r="A22" s="7"/>
      <c r="B22" s="5" t="s">
        <v>63</v>
      </c>
      <c r="C22" s="4" t="s">
        <v>64</v>
      </c>
      <c r="D22" s="14">
        <v>8900</v>
      </c>
      <c r="E22" s="40"/>
      <c r="F22" s="40">
        <v>8900</v>
      </c>
      <c r="G22" s="36">
        <f t="shared" si="1"/>
        <v>1</v>
      </c>
      <c r="H22">
        <f t="shared" si="3"/>
        <v>0</v>
      </c>
    </row>
    <row r="23" spans="1:8" ht="47.25">
      <c r="A23" s="12" t="s">
        <v>65</v>
      </c>
      <c r="B23" s="13" t="s">
        <v>47</v>
      </c>
      <c r="C23" s="13"/>
      <c r="D23" s="13">
        <f aca="true" t="shared" si="9" ref="D23:F23">D9+D14+D20</f>
        <v>55700</v>
      </c>
      <c r="E23" s="37">
        <f t="shared" si="9"/>
        <v>13.938</v>
      </c>
      <c r="F23" s="37">
        <f t="shared" si="9"/>
        <v>33127.766342</v>
      </c>
      <c r="G23" s="43">
        <f t="shared" si="1"/>
        <v>0.5947534352244166</v>
      </c>
      <c r="H23">
        <f t="shared" si="3"/>
        <v>22572.233657999997</v>
      </c>
    </row>
    <row r="24" spans="1:8" ht="33.75" customHeight="1">
      <c r="A24" s="7" t="s">
        <v>66</v>
      </c>
      <c r="B24" s="8" t="s">
        <v>67</v>
      </c>
      <c r="C24" s="9"/>
      <c r="D24" s="10">
        <f>D25+D26</f>
        <v>12200</v>
      </c>
      <c r="E24" s="39">
        <f>SUM(E25:E26)</f>
        <v>0</v>
      </c>
      <c r="F24" s="39">
        <f>SUM(F25:F26)</f>
        <v>12200</v>
      </c>
      <c r="G24" s="34">
        <f t="shared" si="1"/>
        <v>1</v>
      </c>
      <c r="H24">
        <f t="shared" si="3"/>
        <v>0</v>
      </c>
    </row>
    <row r="25" spans="1:8" ht="34.5" customHeight="1">
      <c r="A25" s="7"/>
      <c r="B25" s="19" t="s">
        <v>43</v>
      </c>
      <c r="C25" s="17" t="s">
        <v>44</v>
      </c>
      <c r="D25" s="14">
        <v>5200</v>
      </c>
      <c r="E25" s="40"/>
      <c r="F25" s="40">
        <f>5019+181</f>
        <v>5200</v>
      </c>
      <c r="G25" s="36">
        <f t="shared" si="1"/>
        <v>1</v>
      </c>
      <c r="H25">
        <f t="shared" si="3"/>
        <v>0</v>
      </c>
    </row>
    <row r="26" spans="1:8" ht="34.5" customHeight="1">
      <c r="A26" s="7"/>
      <c r="B26" s="20"/>
      <c r="C26" s="4" t="s">
        <v>45</v>
      </c>
      <c r="D26" s="14">
        <v>7000</v>
      </c>
      <c r="E26" s="40"/>
      <c r="F26" s="40">
        <v>7000</v>
      </c>
      <c r="G26" s="36">
        <f t="shared" si="1"/>
        <v>1</v>
      </c>
      <c r="H26">
        <f t="shared" si="3"/>
        <v>0</v>
      </c>
    </row>
    <row r="27" spans="1:8" ht="34.5" customHeight="1">
      <c r="A27" s="7" t="s">
        <v>68</v>
      </c>
      <c r="B27" s="8" t="s">
        <v>67</v>
      </c>
      <c r="C27" s="9"/>
      <c r="D27" s="10">
        <f>D28+D29</f>
        <v>18050</v>
      </c>
      <c r="E27" s="39">
        <f>SUM(E28:E29)</f>
        <v>0</v>
      </c>
      <c r="F27" s="39">
        <f>SUM(F28:F29)</f>
        <v>14078.754145</v>
      </c>
      <c r="G27" s="34">
        <f t="shared" si="1"/>
        <v>0.7799863792243767</v>
      </c>
      <c r="H27">
        <f t="shared" si="3"/>
        <v>3971.245854999999</v>
      </c>
    </row>
    <row r="28" spans="1:8" ht="34.5" customHeight="1">
      <c r="A28" s="7"/>
      <c r="B28" s="19" t="s">
        <v>43</v>
      </c>
      <c r="C28" s="17" t="s">
        <v>44</v>
      </c>
      <c r="D28" s="14">
        <v>10650</v>
      </c>
      <c r="E28" s="40"/>
      <c r="F28" s="40">
        <f>1288+48+2714+465.5+567+1000+1258.4</f>
        <v>7340.9</v>
      </c>
      <c r="G28" s="36">
        <f t="shared" si="1"/>
        <v>0.6892863849765258</v>
      </c>
      <c r="H28">
        <f t="shared" si="3"/>
        <v>3309.1000000000004</v>
      </c>
    </row>
    <row r="29" spans="1:8" ht="34.5" customHeight="1">
      <c r="A29" s="7"/>
      <c r="B29" s="20"/>
      <c r="C29" s="4" t="s">
        <v>45</v>
      </c>
      <c r="D29" s="14">
        <v>7400</v>
      </c>
      <c r="E29" s="40"/>
      <c r="F29" s="40">
        <f>1466+331.9877+1807.5123+937+879.35+445.35+870.654145</f>
        <v>6737.854145000001</v>
      </c>
      <c r="G29" s="36">
        <f t="shared" si="1"/>
        <v>0.9105208304054055</v>
      </c>
      <c r="H29">
        <f t="shared" si="3"/>
        <v>662.1458549999988</v>
      </c>
    </row>
    <row r="30" spans="1:8" ht="34.5" customHeight="1">
      <c r="A30" s="7" t="s">
        <v>69</v>
      </c>
      <c r="B30" s="8" t="s">
        <v>67</v>
      </c>
      <c r="C30" s="9"/>
      <c r="D30" s="10">
        <f>D31+D32+D33</f>
        <v>11290</v>
      </c>
      <c r="E30" s="39">
        <f>SUM(E31:E33)</f>
        <v>0</v>
      </c>
      <c r="F30" s="39">
        <f>SUM(F31:F33)</f>
        <v>2539.5</v>
      </c>
      <c r="G30" s="34">
        <f t="shared" si="1"/>
        <v>0.22493356953055801</v>
      </c>
      <c r="H30">
        <f t="shared" si="3"/>
        <v>8750.5</v>
      </c>
    </row>
    <row r="31" spans="1:8" ht="34.5" customHeight="1">
      <c r="A31" s="7"/>
      <c r="B31" s="19" t="s">
        <v>43</v>
      </c>
      <c r="C31" s="17" t="s">
        <v>44</v>
      </c>
      <c r="D31" s="14">
        <v>8150</v>
      </c>
      <c r="E31" s="40"/>
      <c r="F31" s="40">
        <v>0</v>
      </c>
      <c r="G31" s="36">
        <f t="shared" si="1"/>
        <v>0</v>
      </c>
      <c r="H31">
        <f t="shared" si="3"/>
        <v>8150</v>
      </c>
    </row>
    <row r="32" spans="1:8" ht="34.5" customHeight="1">
      <c r="A32" s="7"/>
      <c r="B32" s="21"/>
      <c r="C32" s="4" t="s">
        <v>45</v>
      </c>
      <c r="D32" s="14">
        <v>600</v>
      </c>
      <c r="E32" s="40"/>
      <c r="F32" s="40">
        <v>0</v>
      </c>
      <c r="G32" s="36">
        <f t="shared" si="1"/>
        <v>0</v>
      </c>
      <c r="H32">
        <f t="shared" si="3"/>
        <v>600</v>
      </c>
    </row>
    <row r="33" spans="1:8" ht="34.5" customHeight="1">
      <c r="A33" s="7"/>
      <c r="B33" s="22" t="s">
        <v>17</v>
      </c>
      <c r="C33" s="23" t="s">
        <v>70</v>
      </c>
      <c r="D33" s="14">
        <v>2540</v>
      </c>
      <c r="E33" s="44"/>
      <c r="F33" s="40">
        <f>735+80.5+1724</f>
        <v>2539.5</v>
      </c>
      <c r="G33" s="36">
        <f t="shared" si="1"/>
        <v>0.9998031496062992</v>
      </c>
      <c r="H33">
        <f t="shared" si="3"/>
        <v>0.5</v>
      </c>
    </row>
    <row r="34" spans="1:7" ht="34.5" customHeight="1">
      <c r="A34" s="24" t="s">
        <v>71</v>
      </c>
      <c r="B34" s="8" t="s">
        <v>67</v>
      </c>
      <c r="C34" s="9"/>
      <c r="D34" s="25">
        <f aca="true" t="shared" si="10" ref="D34:F34">D35</f>
        <v>2400</v>
      </c>
      <c r="E34" s="25">
        <f t="shared" si="10"/>
        <v>0</v>
      </c>
      <c r="F34" s="25">
        <f t="shared" si="10"/>
        <v>0</v>
      </c>
      <c r="G34" s="34">
        <f t="shared" si="1"/>
        <v>0</v>
      </c>
    </row>
    <row r="35" spans="1:7" ht="43.5" customHeight="1">
      <c r="A35" s="26"/>
      <c r="B35" s="22" t="s">
        <v>72</v>
      </c>
      <c r="C35" s="23" t="s">
        <v>19</v>
      </c>
      <c r="D35" s="27">
        <v>2400</v>
      </c>
      <c r="E35" s="44"/>
      <c r="F35" s="45">
        <v>0</v>
      </c>
      <c r="G35" s="36">
        <f t="shared" si="1"/>
        <v>0</v>
      </c>
    </row>
    <row r="36" spans="1:8" ht="48" customHeight="1">
      <c r="A36" s="12" t="s">
        <v>73</v>
      </c>
      <c r="B36" s="13" t="s">
        <v>74</v>
      </c>
      <c r="C36" s="13"/>
      <c r="D36" s="13">
        <f aca="true" t="shared" si="11" ref="D36:F36">D27+D24+D30+D34</f>
        <v>43940</v>
      </c>
      <c r="E36" s="13">
        <f t="shared" si="11"/>
        <v>0</v>
      </c>
      <c r="F36" s="37">
        <f t="shared" si="11"/>
        <v>28818.254145</v>
      </c>
      <c r="G36" s="46">
        <f t="shared" si="1"/>
        <v>0.6558546687528448</v>
      </c>
      <c r="H36">
        <f>D36-F36</f>
        <v>15121.745855000001</v>
      </c>
    </row>
    <row r="37" spans="1:8" ht="43.5" customHeight="1">
      <c r="A37" s="28" t="s">
        <v>75</v>
      </c>
      <c r="B37" s="28"/>
      <c r="C37" s="28"/>
      <c r="D37" s="28">
        <f aca="true" t="shared" si="12" ref="D37:F37">SUM(D8,D23,D36)</f>
        <v>119640</v>
      </c>
      <c r="E37" s="47">
        <f t="shared" si="12"/>
        <v>13.938</v>
      </c>
      <c r="F37" s="47">
        <f t="shared" si="12"/>
        <v>81607.679552</v>
      </c>
      <c r="G37" s="48">
        <f t="shared" si="1"/>
        <v>0.6821103272484119</v>
      </c>
      <c r="H37">
        <f>D37-F37</f>
        <v>38032.320448</v>
      </c>
    </row>
  </sheetData>
  <sheetProtection/>
  <mergeCells count="25">
    <mergeCell ref="A1:G1"/>
    <mergeCell ref="B4:C4"/>
    <mergeCell ref="B8:C8"/>
    <mergeCell ref="B9:C9"/>
    <mergeCell ref="B14:C14"/>
    <mergeCell ref="B20:C20"/>
    <mergeCell ref="B23:C23"/>
    <mergeCell ref="B24:C24"/>
    <mergeCell ref="B27:C27"/>
    <mergeCell ref="B30:C30"/>
    <mergeCell ref="B34:C34"/>
    <mergeCell ref="B36:C36"/>
    <mergeCell ref="A37:C37"/>
    <mergeCell ref="A4:A7"/>
    <mergeCell ref="A9:A13"/>
    <mergeCell ref="A14:A19"/>
    <mergeCell ref="A20:A22"/>
    <mergeCell ref="A24:A26"/>
    <mergeCell ref="A27:A29"/>
    <mergeCell ref="A30:A33"/>
    <mergeCell ref="A34:A35"/>
    <mergeCell ref="B5:B6"/>
    <mergeCell ref="B25:B26"/>
    <mergeCell ref="B28:B29"/>
    <mergeCell ref="B31:B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WXCZJ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YSK</dc:creator>
  <cp:keywords/>
  <dc:description/>
  <cp:lastModifiedBy>lenovo</cp:lastModifiedBy>
  <dcterms:created xsi:type="dcterms:W3CDTF">2020-04-20T17:18:44Z</dcterms:created>
  <dcterms:modified xsi:type="dcterms:W3CDTF">2022-08-22T11:32:11Z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85A3A8504CFB426BB883A02DDA4A5F64</vt:lpwstr>
  </property>
  <property fmtid="{D5CDD505-2E9C-101B-9397-08002B2CF9AE}" pid="4" name="commonda">
    <vt:lpwstr>eyJoZGlkIjoiMGNkOGVkNDI5Y2JmOWZlODMwNWJjMWM0Yjg3MjVlNDMifQ==</vt:lpwstr>
  </property>
  <property fmtid="{D5CDD505-2E9C-101B-9397-08002B2CF9AE}" pid="5" name="퀀_generated_2.-2147483648">
    <vt:i4>2052</vt:i4>
  </property>
</Properties>
</file>